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2018 (ВСЕ!!!!)\ТЕПЛОЭНЕРГОТРЕЙД\ТАРИФ (2024-2030)\"/>
    </mc:Choice>
  </mc:AlternateContent>
  <bookViews>
    <workbookView xWindow="120" yWindow="540" windowWidth="9720" windowHeight="6900"/>
  </bookViews>
  <sheets>
    <sheet name="тэ" sheetId="9" r:id="rId1"/>
    <sheet name="ФАКТтеплоноситель" sheetId="10" r:id="rId2"/>
  </sheets>
  <definedNames>
    <definedName name="_xlnm.Print_Area" localSheetId="0">тэ!$A$1:$F$68</definedName>
    <definedName name="_xlnm.Print_Area" localSheetId="1">ФАКТтеплоноситель!$A$1:$H$67</definedName>
  </definedNames>
  <calcPr calcId="152511"/>
</workbook>
</file>

<file path=xl/calcChain.xml><?xml version="1.0" encoding="utf-8"?>
<calcChain xmlns="http://schemas.openxmlformats.org/spreadsheetml/2006/main">
  <c r="E13" i="9" l="1"/>
  <c r="F16" i="9"/>
  <c r="F18" i="9"/>
  <c r="D18" i="9"/>
  <c r="D21" i="9"/>
  <c r="D36" i="9"/>
  <c r="E21" i="9"/>
  <c r="F10" i="9"/>
  <c r="D10" i="9"/>
  <c r="F21" i="9" l="1"/>
  <c r="E10" i="9"/>
  <c r="E9" i="10"/>
  <c r="F9" i="10" s="1"/>
  <c r="E12" i="10"/>
  <c r="F12" i="10"/>
  <c r="F14" i="10"/>
  <c r="F10" i="10"/>
  <c r="D31" i="9" l="1"/>
  <c r="E40" i="9" l="1"/>
  <c r="D8" i="9"/>
  <c r="D46" i="9" l="1"/>
  <c r="D37" i="9"/>
  <c r="F46" i="9" l="1"/>
  <c r="F41" i="9"/>
  <c r="D41" i="9"/>
  <c r="D12" i="10" l="1"/>
  <c r="F8" i="10" l="1"/>
  <c r="F48" i="10" l="1"/>
  <c r="F39" i="10"/>
  <c r="F50" i="10" s="1"/>
  <c r="F30" i="10"/>
  <c r="F29" i="10" s="1"/>
  <c r="F49" i="10" s="1"/>
  <c r="F47" i="10"/>
  <c r="F46" i="10"/>
  <c r="E48" i="10"/>
  <c r="E39" i="10"/>
  <c r="E50" i="10" s="1"/>
  <c r="E30" i="10"/>
  <c r="E29" i="10" s="1"/>
  <c r="E49" i="10" s="1"/>
  <c r="E47" i="10"/>
  <c r="E8" i="10"/>
  <c r="E46" i="10" s="1"/>
  <c r="E8" i="9"/>
  <c r="F8" i="9"/>
  <c r="E19" i="9"/>
  <c r="E54" i="9" s="1"/>
  <c r="F19" i="9"/>
  <c r="F54" i="9" s="1"/>
  <c r="E31" i="9"/>
  <c r="E55" i="9" s="1"/>
  <c r="F31" i="9"/>
  <c r="F55" i="9" s="1"/>
  <c r="E37" i="9"/>
  <c r="F37" i="9"/>
  <c r="E44" i="9"/>
  <c r="F44" i="9"/>
  <c r="E46" i="9"/>
  <c r="E57" i="9" s="1"/>
  <c r="F7" i="10" l="1"/>
  <c r="E7" i="10"/>
  <c r="F56" i="10"/>
  <c r="F58" i="10" s="1"/>
  <c r="E56" i="10"/>
  <c r="E58" i="10" s="1"/>
  <c r="E7" i="9"/>
  <c r="E41" i="9" s="1"/>
  <c r="E36" i="9" s="1"/>
  <c r="E56" i="9" s="1"/>
  <c r="E53" i="9"/>
  <c r="F7" i="9"/>
  <c r="F36" i="9" s="1"/>
  <c r="F56" i="9" s="1"/>
  <c r="F53" i="9"/>
  <c r="D44" i="9"/>
  <c r="D8" i="10"/>
  <c r="D46" i="10" s="1"/>
  <c r="D48" i="10"/>
  <c r="D39" i="10"/>
  <c r="D50" i="10" s="1"/>
  <c r="D30" i="10"/>
  <c r="D29" i="10" s="1"/>
  <c r="D49" i="10" s="1"/>
  <c r="D47" i="10"/>
  <c r="D19" i="9"/>
  <c r="D54" i="9" s="1"/>
  <c r="D55" i="9"/>
  <c r="D53" i="9"/>
  <c r="E63" i="9" l="1"/>
  <c r="E65" i="9" s="1"/>
  <c r="F63" i="9"/>
  <c r="F65" i="9" s="1"/>
  <c r="D7" i="9"/>
  <c r="D56" i="9" s="1"/>
  <c r="D63" i="9" s="1"/>
  <c r="D7" i="10"/>
  <c r="D56" i="10"/>
  <c r="D58" i="10" s="1"/>
  <c r="D73" i="9" l="1"/>
  <c r="D65" i="9"/>
</calcChain>
</file>

<file path=xl/sharedStrings.xml><?xml version="1.0" encoding="utf-8"?>
<sst xmlns="http://schemas.openxmlformats.org/spreadsheetml/2006/main" count="248" uniqueCount="93">
  <si>
    <t>Примечание</t>
  </si>
  <si>
    <t>Расходы, связанные с производством и реализацией продукции (услуг), всего</t>
  </si>
  <si>
    <t>- расходы на сырье и материалы</t>
  </si>
  <si>
    <t>- расходы на топливо</t>
  </si>
  <si>
    <t>- расходы на прочие покупаемые энергетические ресурсы</t>
  </si>
  <si>
    <t>- расходы на холодную воду</t>
  </si>
  <si>
    <t>- амортизация основных средств и нематериальных активов</t>
  </si>
  <si>
    <t>- оплата труда</t>
  </si>
  <si>
    <t>- отчисления на социальные нужды</t>
  </si>
  <si>
    <t>- ремонт основных средств, выполняемый подрядным способом</t>
  </si>
  <si>
    <t>- расходы на выполнение работ и услуг производственного характера, выполняемых по договорам со сторонними организациями или индивидуальными предпринимателями</t>
  </si>
  <si>
    <t>- расходы на служебные командировки</t>
  </si>
  <si>
    <t>- расходы на обучение персонала</t>
  </si>
  <si>
    <t>- налог на имущество организаций</t>
  </si>
  <si>
    <t>- земельный налог</t>
  </si>
  <si>
    <t>- транспортный налог</t>
  </si>
  <si>
    <t>- прочие налоги</t>
  </si>
  <si>
    <t>Внереализационные расходы, всего</t>
  </si>
  <si>
    <t>- расходы на вывод из эксплуатации (в том числе на консервацию) и вывод из консервации</t>
  </si>
  <si>
    <t>- расходы по сомнительным долгам</t>
  </si>
  <si>
    <t>- расходы на обслуживание заемных средств</t>
  </si>
  <si>
    <t>Расходы, не учитываемые в целях налогообложения, всего</t>
  </si>
  <si>
    <t>- расходы на капитальные вложения (инвестиции)</t>
  </si>
  <si>
    <t>Налог на прибыль</t>
  </si>
  <si>
    <t>Необходимая валовая выручка, всего</t>
  </si>
  <si>
    <t>Операционные расходы</t>
  </si>
  <si>
    <t>№ п/п</t>
  </si>
  <si>
    <t>Статьи затрат</t>
  </si>
  <si>
    <t>Е,д.изм.</t>
  </si>
  <si>
    <t>Операционные расходы, связанные с производством и реализацией продукции (услуг), всего</t>
  </si>
  <si>
    <t>тыс.руб.</t>
  </si>
  <si>
    <t>- расходы на оплату иных работ и услуг, выполняемых по договорам с организациями</t>
  </si>
  <si>
    <t>- арендная плата, лизинговые платежи</t>
  </si>
  <si>
    <t>Неподконтрольные расходы, связанные с производством и реализацией продукции (услуг) всего</t>
  </si>
  <si>
    <t>- расходы на оплату услуг, оказываемых оргнаизациями, осуществляющими регулируемую деятельность</t>
  </si>
  <si>
    <t>- плата за выбросы и сбросы загрязняющих веществ в окружающую среду</t>
  </si>
  <si>
    <t>- арендная плата, концессионная плата, лизинговые платежи</t>
  </si>
  <si>
    <t>- расходы на обязательное страхование</t>
  </si>
  <si>
    <t>- водный налог</t>
  </si>
  <si>
    <t>Расходы на топливно-энергетические ресурсы, связанные с производством и реализацией продукции (услуг), всего</t>
  </si>
  <si>
    <t>- расходы на теплоноситель</t>
  </si>
  <si>
    <t>Внереализационные операционные расходы, всего</t>
  </si>
  <si>
    <t xml:space="preserve">- расходы на услуги банков </t>
  </si>
  <si>
    <t>Внереализационные неподконтрольные расходы, всего</t>
  </si>
  <si>
    <t>Внереализационные расходы на топливно-энергетические ресурсы</t>
  </si>
  <si>
    <t>- расходы, связанные с созданием нормативных запасов топлива</t>
  </si>
  <si>
    <t>Нормативная прибыль, в том числе:</t>
  </si>
  <si>
    <t>- денежные выплаты социального характера (по коллективному договору)</t>
  </si>
  <si>
    <t>Расчетная предпринимательская прибыль</t>
  </si>
  <si>
    <t>Справочно:</t>
  </si>
  <si>
    <t xml:space="preserve">Неподконтрольные расходы </t>
  </si>
  <si>
    <t>Расходы на топливно-энергетические ресурсы</t>
  </si>
  <si>
    <t>Прибыль</t>
  </si>
  <si>
    <t>Выпадающие доходы / экономия средств</t>
  </si>
  <si>
    <t>Результаты деятельности до перехода к регулированию цен (тарифов) на основе долгосрочных параметров регулирования</t>
  </si>
  <si>
    <t>Корректировка с целью учёта отклонения фактических значений параметров расчета тарифов от значений, учтенных при установлении тарифов</t>
  </si>
  <si>
    <t>Корректировка НВВ в связи с изменением (неисполнением) инвестиционной программы</t>
  </si>
  <si>
    <t>Корректировка, подлежащая учёту в НВВ и учитывающая отклонение фактических показателей энергосбережения и повышения энергетической эффективности от установленных плановых (расчетных) показателей и сроков реализации</t>
  </si>
  <si>
    <t>- другие обоснованные расходы (ГСМ, запчасти)</t>
  </si>
  <si>
    <t>Внереализационные расходы</t>
  </si>
  <si>
    <t>Тариы на единицу полезного отпуска</t>
  </si>
  <si>
    <t>Объем полезного отпуска</t>
  </si>
  <si>
    <t>Гкал</t>
  </si>
  <si>
    <t>Директор ООО "ТЕПЛОЭНЕРГОТРЕЙД"                     _______________ Н.М.Гладкая</t>
  </si>
  <si>
    <t>м.куб.</t>
  </si>
  <si>
    <t>Расходы на производство воды, вырабатываемой на водоподготовительных установках источника тепловой энергии, в том числе</t>
  </si>
  <si>
    <t>Стоимость исходной воды</t>
  </si>
  <si>
    <t>- расходы на реагенты</t>
  </si>
  <si>
    <t>- стоимость холодной воды</t>
  </si>
  <si>
    <t>материалы на ремонт основных средств и теплотрассы</t>
  </si>
  <si>
    <t>газ природный, в т.ч. транспортировка</t>
  </si>
  <si>
    <t>эл/энергия</t>
  </si>
  <si>
    <t>2% как ЕТО</t>
  </si>
  <si>
    <t>РКО</t>
  </si>
  <si>
    <t>обучение профитэк</t>
  </si>
  <si>
    <t>резерв топлива АЗС М5</t>
  </si>
  <si>
    <t>- поверка приборов учета</t>
  </si>
  <si>
    <t>амортизация (остаток 7 лет)</t>
  </si>
  <si>
    <t>ГСМ, запчасти, ТТМ</t>
  </si>
  <si>
    <t>номер страницы в перечне документов</t>
  </si>
  <si>
    <t>руб/м.куб</t>
  </si>
  <si>
    <t>руб/Гкал</t>
  </si>
  <si>
    <t xml:space="preserve">- другие обоснованные расходы </t>
  </si>
  <si>
    <t xml:space="preserve">СТРАХОВАНИЕ </t>
  </si>
  <si>
    <r>
      <t xml:space="preserve">канцелярия, </t>
    </r>
    <r>
      <rPr>
        <b/>
        <sz val="13"/>
        <rFont val="Times New Roman"/>
        <family val="1"/>
        <charset val="204"/>
      </rPr>
      <t>связь</t>
    </r>
  </si>
  <si>
    <t>Искра класс (15 в год), СКБ контур 8 тыс, Гранд 4*12</t>
  </si>
  <si>
    <t>СМЕТА прогнозируемых расходов ООО "ТЕПЛОЭНЕРГОТРЕЙД" по отпуску тепловой энергии потребителям Ашинского городского поселения Ашинского муниципального района за 2024 год</t>
  </si>
  <si>
    <t>Факт 2022</t>
  </si>
  <si>
    <t>Факт 1 кв. 2023</t>
  </si>
  <si>
    <t>Прогноз 2024</t>
  </si>
  <si>
    <t>Тарифы на единицу полезного отпуска</t>
  </si>
  <si>
    <t>СМЕТА прогнозируемых расходов ООО "ТЕПЛОЭНЕРГОТРЕЙД" по отпуску теплоносителя потребителям Ашинского городского поселения Ашинского муниципального района на 2024 год</t>
  </si>
  <si>
    <t>- другие расходы, связанные с производством и (или) реализацией продукции (необязательное страхование, охрана объекта)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</si>
</sst>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6"/>
      <name val="Times New Roman"/>
      <family val="1"/>
      <charset val="204"/>
    </font>
    <font>
      <sz val="2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 wrapText="1"/>
    </xf>
    <xf numFmtId="0" fontId="1" fillId="0" borderId="0" xfId="0" applyFont="1" applyFill="1" applyAlignment="1">
      <alignment wrapText="1"/>
    </xf>
    <xf numFmtId="49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49" fontId="1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49" fontId="1" fillId="0" borderId="1" xfId="0" applyNumberFormat="1" applyFont="1" applyBorder="1" applyAlignment="1">
      <alignment wrapText="1"/>
    </xf>
    <xf numFmtId="49" fontId="2" fillId="0" borderId="1" xfId="0" applyNumberFormat="1" applyFont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wrapText="1"/>
    </xf>
    <xf numFmtId="0" fontId="1" fillId="3" borderId="0" xfId="0" applyFont="1" applyFill="1" applyAlignment="1">
      <alignment wrapText="1"/>
    </xf>
    <xf numFmtId="2" fontId="2" fillId="0" borderId="1" xfId="0" applyNumberFormat="1" applyFont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5" borderId="0" xfId="0" applyFont="1" applyFill="1" applyAlignment="1">
      <alignment wrapText="1"/>
    </xf>
    <xf numFmtId="0" fontId="2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1" fillId="0" borderId="2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Fill="1" applyAlignment="1">
      <alignment wrapText="1"/>
    </xf>
    <xf numFmtId="49" fontId="1" fillId="0" borderId="1" xfId="0" applyNumberFormat="1" applyFont="1" applyFill="1" applyBorder="1" applyAlignment="1">
      <alignment wrapText="1"/>
    </xf>
    <xf numFmtId="49" fontId="2" fillId="0" borderId="1" xfId="0" applyNumberFormat="1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3" fillId="0" borderId="0" xfId="0" applyFont="1" applyFill="1" applyAlignment="1">
      <alignment horizontal="left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wrapText="1"/>
    </xf>
    <xf numFmtId="2" fontId="1" fillId="0" borderId="0" xfId="0" applyNumberFormat="1" applyFont="1" applyFill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2"/>
  <sheetViews>
    <sheetView tabSelected="1" view="pageBreakPreview" zoomScale="70" zoomScaleNormal="70" zoomScaleSheetLayoutView="70" workbookViewId="0">
      <selection activeCell="D7" sqref="D7"/>
    </sheetView>
  </sheetViews>
  <sheetFormatPr defaultColWidth="9.109375" defaultRowHeight="16.8" x14ac:dyDescent="0.3"/>
  <cols>
    <col min="1" max="1" width="9.33203125" style="21" bestFit="1" customWidth="1"/>
    <col min="2" max="2" width="50" style="1" customWidth="1"/>
    <col min="3" max="3" width="13.44140625" style="1" customWidth="1"/>
    <col min="4" max="4" width="20.5546875" style="7" customWidth="1"/>
    <col min="5" max="5" width="20.109375" style="7" customWidth="1"/>
    <col min="6" max="6" width="16" style="7" customWidth="1"/>
    <col min="7" max="7" width="0.6640625" style="1" customWidth="1"/>
    <col min="8" max="8" width="29.5546875" style="29" hidden="1" customWidth="1"/>
    <col min="9" max="16384" width="9.109375" style="1"/>
  </cols>
  <sheetData>
    <row r="1" spans="1:9" ht="40.5" customHeight="1" x14ac:dyDescent="0.4">
      <c r="A1" s="50" t="s">
        <v>86</v>
      </c>
      <c r="B1" s="50"/>
      <c r="C1" s="50"/>
      <c r="D1" s="50"/>
      <c r="E1" s="50"/>
      <c r="F1" s="50"/>
      <c r="G1" s="50"/>
      <c r="H1" s="50"/>
    </row>
    <row r="2" spans="1:9" ht="18" customHeight="1" x14ac:dyDescent="0.3"/>
    <row r="3" spans="1:9" ht="6" customHeight="1" x14ac:dyDescent="0.3"/>
    <row r="4" spans="1:9" ht="38.25" customHeight="1" x14ac:dyDescent="0.3">
      <c r="A4" s="51" t="s">
        <v>26</v>
      </c>
      <c r="B4" s="53" t="s">
        <v>27</v>
      </c>
      <c r="C4" s="55" t="s">
        <v>28</v>
      </c>
      <c r="D4" s="66" t="s">
        <v>87</v>
      </c>
      <c r="E4" s="66" t="s">
        <v>88</v>
      </c>
      <c r="F4" s="66" t="s">
        <v>89</v>
      </c>
      <c r="G4" s="55" t="s">
        <v>79</v>
      </c>
      <c r="H4" s="57" t="s">
        <v>0</v>
      </c>
    </row>
    <row r="5" spans="1:9" ht="91.5" customHeight="1" x14ac:dyDescent="0.3">
      <c r="A5" s="52"/>
      <c r="B5" s="54"/>
      <c r="C5" s="56"/>
      <c r="D5" s="67"/>
      <c r="E5" s="67"/>
      <c r="F5" s="67"/>
      <c r="G5" s="56"/>
      <c r="H5" s="58"/>
    </row>
    <row r="6" spans="1:9" s="5" customFormat="1" x14ac:dyDescent="0.25">
      <c r="A6" s="28">
        <v>1</v>
      </c>
      <c r="B6" s="4">
        <v>2</v>
      </c>
      <c r="C6" s="3">
        <v>3</v>
      </c>
      <c r="D6" s="34">
        <v>4</v>
      </c>
      <c r="E6" s="34">
        <v>5</v>
      </c>
      <c r="F6" s="34">
        <v>6</v>
      </c>
      <c r="G6" s="3">
        <v>7</v>
      </c>
      <c r="H6" s="30">
        <v>8</v>
      </c>
    </row>
    <row r="7" spans="1:9" s="12" customFormat="1" ht="33.6" x14ac:dyDescent="0.3">
      <c r="A7" s="28">
        <v>1</v>
      </c>
      <c r="B7" s="8" t="s">
        <v>1</v>
      </c>
      <c r="C7" s="9" t="s">
        <v>30</v>
      </c>
      <c r="D7" s="36">
        <f>D8+D19+D31</f>
        <v>37479.267789999998</v>
      </c>
      <c r="E7" s="36">
        <f t="shared" ref="E7:F7" si="0">E8+E19+E31</f>
        <v>13130.40453</v>
      </c>
      <c r="F7" s="36">
        <f t="shared" si="0"/>
        <v>41029.019</v>
      </c>
      <c r="G7" s="25"/>
      <c r="H7" s="30"/>
    </row>
    <row r="8" spans="1:9" s="12" customFormat="1" ht="49.5" customHeight="1" x14ac:dyDescent="0.3">
      <c r="A8" s="28">
        <v>2</v>
      </c>
      <c r="B8" s="8" t="s">
        <v>29</v>
      </c>
      <c r="C8" s="9" t="s">
        <v>30</v>
      </c>
      <c r="D8" s="36">
        <f>SUM(D9:D18)</f>
        <v>8340.9320000000007</v>
      </c>
      <c r="E8" s="36">
        <f t="shared" ref="E8:F8" si="1">SUM(E9:E18)</f>
        <v>1687.5073900000002</v>
      </c>
      <c r="F8" s="36">
        <f t="shared" si="1"/>
        <v>10370.383559999998</v>
      </c>
      <c r="G8" s="25"/>
      <c r="H8" s="30"/>
    </row>
    <row r="9" spans="1:9" x14ac:dyDescent="0.3">
      <c r="A9" s="28">
        <v>3</v>
      </c>
      <c r="B9" s="6" t="s">
        <v>2</v>
      </c>
      <c r="C9" s="2" t="s">
        <v>30</v>
      </c>
      <c r="D9" s="49"/>
      <c r="E9" s="49">
        <v>350</v>
      </c>
      <c r="F9" s="49"/>
      <c r="G9" s="2"/>
      <c r="H9" s="31"/>
    </row>
    <row r="10" spans="1:9" x14ac:dyDescent="0.3">
      <c r="A10" s="28">
        <v>4</v>
      </c>
      <c r="B10" s="6" t="s">
        <v>7</v>
      </c>
      <c r="C10" s="2" t="s">
        <v>30</v>
      </c>
      <c r="D10" s="49">
        <f>3790.38+1277.23</f>
        <v>5067.6100000000006</v>
      </c>
      <c r="E10" s="35">
        <f>918.66475+229.07864</f>
        <v>1147.7433900000001</v>
      </c>
      <c r="F10" s="35">
        <f>E10*4</f>
        <v>4590.9735600000004</v>
      </c>
      <c r="G10" s="2"/>
      <c r="H10" s="31"/>
      <c r="I10" s="2"/>
    </row>
    <row r="11" spans="1:9" ht="65.25" customHeight="1" x14ac:dyDescent="0.3">
      <c r="A11" s="28">
        <v>5</v>
      </c>
      <c r="B11" s="6" t="s">
        <v>9</v>
      </c>
      <c r="C11" s="2" t="s">
        <v>30</v>
      </c>
      <c r="D11" s="35">
        <v>891.46</v>
      </c>
      <c r="E11" s="35">
        <v>0</v>
      </c>
      <c r="F11" s="35">
        <v>5198.6099999999997</v>
      </c>
      <c r="G11" s="27"/>
      <c r="H11" s="31" t="s">
        <v>69</v>
      </c>
    </row>
    <row r="12" spans="1:9" ht="84" customHeight="1" x14ac:dyDescent="0.3">
      <c r="A12" s="28">
        <v>6</v>
      </c>
      <c r="B12" s="6" t="s">
        <v>10</v>
      </c>
      <c r="C12" s="2" t="s">
        <v>30</v>
      </c>
      <c r="D12" s="35">
        <v>1978.5360000000001</v>
      </c>
      <c r="E12" s="35">
        <v>41.832000000000001</v>
      </c>
      <c r="F12" s="35">
        <v>0</v>
      </c>
      <c r="G12" s="24"/>
      <c r="H12" s="31" t="s">
        <v>85</v>
      </c>
    </row>
    <row r="13" spans="1:9" ht="50.4" x14ac:dyDescent="0.3">
      <c r="A13" s="28">
        <v>7</v>
      </c>
      <c r="B13" s="6" t="s">
        <v>31</v>
      </c>
      <c r="C13" s="2" t="s">
        <v>30</v>
      </c>
      <c r="D13" s="49">
        <v>340.51</v>
      </c>
      <c r="E13" s="49">
        <f>114+15</f>
        <v>129</v>
      </c>
      <c r="F13" s="49">
        <v>390</v>
      </c>
      <c r="G13" s="2"/>
    </row>
    <row r="14" spans="1:9" x14ac:dyDescent="0.3">
      <c r="A14" s="28">
        <v>8</v>
      </c>
      <c r="B14" s="6" t="s">
        <v>32</v>
      </c>
      <c r="C14" s="2" t="s">
        <v>30</v>
      </c>
      <c r="D14" s="49"/>
      <c r="E14" s="49"/>
      <c r="F14" s="49"/>
      <c r="G14" s="2"/>
      <c r="H14" s="31"/>
    </row>
    <row r="15" spans="1:9" x14ac:dyDescent="0.3">
      <c r="A15" s="28">
        <v>9</v>
      </c>
      <c r="B15" s="6" t="s">
        <v>11</v>
      </c>
      <c r="C15" s="2" t="s">
        <v>30</v>
      </c>
      <c r="D15" s="49">
        <v>0</v>
      </c>
      <c r="E15" s="49">
        <v>0</v>
      </c>
      <c r="F15" s="49">
        <v>0</v>
      </c>
      <c r="G15" s="2"/>
      <c r="H15" s="31"/>
    </row>
    <row r="16" spans="1:9" x14ac:dyDescent="0.3">
      <c r="A16" s="28">
        <v>10</v>
      </c>
      <c r="B16" s="6" t="s">
        <v>12</v>
      </c>
      <c r="C16" s="2" t="s">
        <v>30</v>
      </c>
      <c r="D16" s="49">
        <v>6.5</v>
      </c>
      <c r="E16" s="49">
        <v>10</v>
      </c>
      <c r="F16" s="49">
        <f>6.5+10+16.5</f>
        <v>33</v>
      </c>
      <c r="G16" s="2"/>
      <c r="H16" s="31" t="s">
        <v>74</v>
      </c>
    </row>
    <row r="17" spans="1:8" x14ac:dyDescent="0.3">
      <c r="A17" s="28">
        <v>11</v>
      </c>
      <c r="B17" s="6" t="s">
        <v>76</v>
      </c>
      <c r="C17" s="2" t="s">
        <v>30</v>
      </c>
      <c r="D17" s="49">
        <v>0</v>
      </c>
      <c r="E17" s="49"/>
      <c r="F17" s="49">
        <v>55</v>
      </c>
      <c r="G17" s="2"/>
      <c r="H17" s="31"/>
    </row>
    <row r="18" spans="1:8" ht="67.2" x14ac:dyDescent="0.3">
      <c r="A18" s="28">
        <v>12</v>
      </c>
      <c r="B18" s="6" t="s">
        <v>92</v>
      </c>
      <c r="C18" s="2" t="s">
        <v>30</v>
      </c>
      <c r="D18" s="35">
        <f>49.292+7.024</f>
        <v>56.316000000000003</v>
      </c>
      <c r="E18" s="35">
        <v>8.9320000000000004</v>
      </c>
      <c r="F18" s="49">
        <f>2.9*12+68</f>
        <v>102.8</v>
      </c>
      <c r="G18" s="2"/>
      <c r="H18" s="31" t="s">
        <v>84</v>
      </c>
    </row>
    <row r="19" spans="1:8" s="12" customFormat="1" ht="50.4" x14ac:dyDescent="0.3">
      <c r="A19" s="28">
        <v>13</v>
      </c>
      <c r="B19" s="8" t="s">
        <v>33</v>
      </c>
      <c r="C19" s="9" t="s">
        <v>30</v>
      </c>
      <c r="D19" s="36">
        <f>SUM(D20:D30)</f>
        <v>1492.67579</v>
      </c>
      <c r="E19" s="36">
        <f t="shared" ref="E19:F19" si="2">SUM(E20:E30)</f>
        <v>238.33886000000001</v>
      </c>
      <c r="F19" s="36">
        <f t="shared" si="2"/>
        <v>1500.66544</v>
      </c>
      <c r="G19" s="9"/>
      <c r="H19" s="30"/>
    </row>
    <row r="20" spans="1:8" ht="33.6" x14ac:dyDescent="0.3">
      <c r="A20" s="28">
        <v>14</v>
      </c>
      <c r="B20" s="6" t="s">
        <v>6</v>
      </c>
      <c r="C20" s="2" t="s">
        <v>30</v>
      </c>
      <c r="D20" s="35"/>
      <c r="E20" s="35"/>
      <c r="F20" s="35"/>
      <c r="G20" s="24"/>
      <c r="H20" s="31" t="s">
        <v>77</v>
      </c>
    </row>
    <row r="21" spans="1:8" x14ac:dyDescent="0.3">
      <c r="A21" s="28">
        <v>15</v>
      </c>
      <c r="B21" s="6" t="s">
        <v>8</v>
      </c>
      <c r="C21" s="2" t="s">
        <v>30</v>
      </c>
      <c r="D21" s="49">
        <f>730.11+202.36</f>
        <v>932.47</v>
      </c>
      <c r="E21" s="35">
        <f>178.62849+54.31037</f>
        <v>232.93886000000001</v>
      </c>
      <c r="F21" s="35">
        <f>E21*4</f>
        <v>931.75544000000002</v>
      </c>
      <c r="G21" s="2"/>
      <c r="H21" s="31"/>
    </row>
    <row r="22" spans="1:8" ht="50.4" x14ac:dyDescent="0.3">
      <c r="A22" s="28">
        <v>16</v>
      </c>
      <c r="B22" s="6" t="s">
        <v>34</v>
      </c>
      <c r="C22" s="2" t="s">
        <v>30</v>
      </c>
      <c r="D22" s="49"/>
      <c r="E22" s="49"/>
      <c r="F22" s="49"/>
      <c r="G22" s="2"/>
      <c r="H22" s="31"/>
    </row>
    <row r="23" spans="1:8" ht="33.6" x14ac:dyDescent="0.3">
      <c r="A23" s="28">
        <v>17</v>
      </c>
      <c r="B23" s="6" t="s">
        <v>35</v>
      </c>
      <c r="C23" s="2" t="s">
        <v>30</v>
      </c>
      <c r="D23" s="35">
        <v>1.29579</v>
      </c>
      <c r="E23" s="49"/>
      <c r="F23" s="49">
        <v>1.3</v>
      </c>
      <c r="G23" s="2"/>
      <c r="H23" s="31"/>
    </row>
    <row r="24" spans="1:8" ht="33.6" x14ac:dyDescent="0.3">
      <c r="A24" s="28">
        <v>18</v>
      </c>
      <c r="B24" s="6" t="s">
        <v>36</v>
      </c>
      <c r="C24" s="2" t="s">
        <v>30</v>
      </c>
      <c r="D24" s="49"/>
      <c r="E24" s="49"/>
      <c r="F24" s="49"/>
      <c r="G24" s="2"/>
      <c r="H24" s="31"/>
    </row>
    <row r="25" spans="1:8" x14ac:dyDescent="0.3">
      <c r="A25" s="28">
        <v>19</v>
      </c>
      <c r="B25" s="6" t="s">
        <v>37</v>
      </c>
      <c r="C25" s="2" t="s">
        <v>30</v>
      </c>
      <c r="D25" s="49">
        <v>5.4</v>
      </c>
      <c r="E25" s="49">
        <v>5.4</v>
      </c>
      <c r="F25" s="49">
        <v>5.4</v>
      </c>
      <c r="G25" s="2"/>
      <c r="H25" s="31" t="s">
        <v>83</v>
      </c>
    </row>
    <row r="26" spans="1:8" x14ac:dyDescent="0.3">
      <c r="A26" s="28">
        <v>20</v>
      </c>
      <c r="B26" s="6" t="s">
        <v>13</v>
      </c>
      <c r="C26" s="2" t="s">
        <v>30</v>
      </c>
      <c r="D26" s="49"/>
      <c r="E26" s="49"/>
      <c r="F26" s="49"/>
      <c r="G26" s="2"/>
      <c r="H26" s="31"/>
    </row>
    <row r="27" spans="1:8" ht="21" customHeight="1" x14ac:dyDescent="0.3">
      <c r="A27" s="28">
        <v>21</v>
      </c>
      <c r="B27" s="6" t="s">
        <v>14</v>
      </c>
      <c r="C27" s="2" t="s">
        <v>30</v>
      </c>
      <c r="D27" s="49">
        <v>2.21</v>
      </c>
      <c r="E27" s="49"/>
      <c r="F27" s="49">
        <v>2.21</v>
      </c>
      <c r="G27" s="2"/>
      <c r="H27" s="31"/>
    </row>
    <row r="28" spans="1:8" ht="24.75" customHeight="1" x14ac:dyDescent="0.3">
      <c r="A28" s="28">
        <v>22</v>
      </c>
      <c r="B28" s="6" t="s">
        <v>15</v>
      </c>
      <c r="C28" s="2" t="s">
        <v>30</v>
      </c>
      <c r="D28" s="49"/>
      <c r="E28" s="49"/>
      <c r="F28" s="49"/>
      <c r="G28" s="2"/>
      <c r="H28" s="31"/>
    </row>
    <row r="29" spans="1:8" x14ac:dyDescent="0.3">
      <c r="A29" s="28">
        <v>23</v>
      </c>
      <c r="B29" s="6" t="s">
        <v>38</v>
      </c>
      <c r="C29" s="2" t="s">
        <v>30</v>
      </c>
      <c r="D29" s="49"/>
      <c r="E29" s="49"/>
      <c r="F29" s="49"/>
      <c r="G29" s="2"/>
      <c r="H29" s="31"/>
    </row>
    <row r="30" spans="1:8" x14ac:dyDescent="0.3">
      <c r="A30" s="28">
        <v>24</v>
      </c>
      <c r="B30" s="6" t="s">
        <v>16</v>
      </c>
      <c r="C30" s="2" t="s">
        <v>30</v>
      </c>
      <c r="D30" s="49">
        <v>551.29999999999995</v>
      </c>
      <c r="E30" s="49"/>
      <c r="F30" s="49">
        <v>560</v>
      </c>
      <c r="G30" s="2"/>
      <c r="H30" s="32"/>
    </row>
    <row r="31" spans="1:8" s="12" customFormat="1" ht="50.4" x14ac:dyDescent="0.3">
      <c r="A31" s="28">
        <v>25</v>
      </c>
      <c r="B31" s="8" t="s">
        <v>39</v>
      </c>
      <c r="C31" s="9" t="s">
        <v>30</v>
      </c>
      <c r="D31" s="36">
        <f>SUM(D32:D35)</f>
        <v>27645.66</v>
      </c>
      <c r="E31" s="36">
        <f t="shared" ref="E31:F31" si="3">SUM(E32:E35)</f>
        <v>11204.558279999999</v>
      </c>
      <c r="F31" s="36">
        <f t="shared" si="3"/>
        <v>29157.969999999998</v>
      </c>
      <c r="G31" s="25"/>
      <c r="H31" s="33"/>
    </row>
    <row r="32" spans="1:8" ht="33.6" x14ac:dyDescent="0.3">
      <c r="A32" s="28">
        <v>26</v>
      </c>
      <c r="B32" s="6" t="s">
        <v>3</v>
      </c>
      <c r="C32" s="2" t="s">
        <v>30</v>
      </c>
      <c r="D32" s="36">
        <v>22823.05</v>
      </c>
      <c r="E32" s="36">
        <v>9373.1756499999992</v>
      </c>
      <c r="F32" s="36">
        <v>23997.78</v>
      </c>
      <c r="G32" s="25"/>
      <c r="H32" s="32" t="s">
        <v>70</v>
      </c>
    </row>
    <row r="33" spans="1:8" ht="33.6" x14ac:dyDescent="0.3">
      <c r="A33" s="28">
        <v>27</v>
      </c>
      <c r="B33" s="6" t="s">
        <v>4</v>
      </c>
      <c r="C33" s="2" t="s">
        <v>30</v>
      </c>
      <c r="D33" s="35">
        <v>4822.6099999999997</v>
      </c>
      <c r="E33" s="35">
        <v>1831.3826300000001</v>
      </c>
      <c r="F33" s="35">
        <v>5160.1899999999996</v>
      </c>
      <c r="G33" s="24"/>
      <c r="H33" s="32" t="s">
        <v>71</v>
      </c>
    </row>
    <row r="34" spans="1:8" x14ac:dyDescent="0.3">
      <c r="A34" s="28">
        <v>28</v>
      </c>
      <c r="B34" s="6" t="s">
        <v>5</v>
      </c>
      <c r="C34" s="2" t="s">
        <v>30</v>
      </c>
      <c r="D34" s="49"/>
      <c r="E34" s="49"/>
      <c r="F34" s="49"/>
      <c r="G34" s="2"/>
      <c r="H34" s="32"/>
    </row>
    <row r="35" spans="1:8" x14ac:dyDescent="0.3">
      <c r="A35" s="28">
        <v>29</v>
      </c>
      <c r="B35" s="6" t="s">
        <v>40</v>
      </c>
      <c r="C35" s="2" t="s">
        <v>30</v>
      </c>
      <c r="D35" s="49"/>
      <c r="E35" s="49"/>
      <c r="F35" s="49"/>
      <c r="G35" s="2"/>
      <c r="H35" s="32"/>
    </row>
    <row r="36" spans="1:8" s="12" customFormat="1" x14ac:dyDescent="0.3">
      <c r="A36" s="28">
        <v>30</v>
      </c>
      <c r="B36" s="8" t="s">
        <v>17</v>
      </c>
      <c r="C36" s="9" t="s">
        <v>30</v>
      </c>
      <c r="D36" s="36">
        <f>D37+D41+D44</f>
        <v>826.95</v>
      </c>
      <c r="E36" s="36">
        <f t="shared" ref="E36:F36" si="4">E37+E41+E44</f>
        <v>104.32300000000001</v>
      </c>
      <c r="F36" s="36">
        <f t="shared" si="4"/>
        <v>990</v>
      </c>
      <c r="G36" s="25"/>
      <c r="H36" s="33"/>
    </row>
    <row r="37" spans="1:8" s="12" customFormat="1" ht="33.6" x14ac:dyDescent="0.3">
      <c r="A37" s="28">
        <v>31</v>
      </c>
      <c r="B37" s="8" t="s">
        <v>41</v>
      </c>
      <c r="C37" s="9" t="s">
        <v>30</v>
      </c>
      <c r="D37" s="36">
        <f>SUM(D38:D40)</f>
        <v>294.47000000000003</v>
      </c>
      <c r="E37" s="36">
        <f t="shared" ref="E37:F37" si="5">SUM(E38:E40)</f>
        <v>104.32300000000001</v>
      </c>
      <c r="F37" s="36">
        <f t="shared" si="5"/>
        <v>450</v>
      </c>
      <c r="G37" s="25"/>
      <c r="H37" s="33"/>
    </row>
    <row r="38" spans="1:8" ht="33" customHeight="1" x14ac:dyDescent="0.3">
      <c r="A38" s="28">
        <v>32</v>
      </c>
      <c r="B38" s="11" t="s">
        <v>18</v>
      </c>
      <c r="C38" s="2" t="s">
        <v>30</v>
      </c>
      <c r="D38" s="49"/>
      <c r="E38" s="49"/>
      <c r="F38" s="49"/>
      <c r="G38" s="2"/>
      <c r="H38" s="32"/>
    </row>
    <row r="39" spans="1:8" x14ac:dyDescent="0.3">
      <c r="A39" s="28">
        <v>33</v>
      </c>
      <c r="B39" s="6" t="s">
        <v>42</v>
      </c>
      <c r="C39" s="2" t="s">
        <v>30</v>
      </c>
      <c r="D39" s="49">
        <v>0</v>
      </c>
      <c r="E39" s="49"/>
      <c r="F39" s="49">
        <v>0</v>
      </c>
      <c r="G39" s="2"/>
      <c r="H39" s="32" t="s">
        <v>73</v>
      </c>
    </row>
    <row r="40" spans="1:8" ht="30.75" customHeight="1" x14ac:dyDescent="0.3">
      <c r="A40" s="28">
        <v>34</v>
      </c>
      <c r="B40" s="6" t="s">
        <v>58</v>
      </c>
      <c r="C40" s="2" t="s">
        <v>30</v>
      </c>
      <c r="D40" s="35">
        <v>294.47000000000003</v>
      </c>
      <c r="E40" s="35">
        <f>67.293+37.03</f>
        <v>104.32300000000001</v>
      </c>
      <c r="F40" s="35">
        <v>450</v>
      </c>
      <c r="G40" s="24"/>
      <c r="H40" s="32" t="s">
        <v>78</v>
      </c>
    </row>
    <row r="41" spans="1:8" s="12" customFormat="1" ht="39.75" customHeight="1" x14ac:dyDescent="0.3">
      <c r="A41" s="28">
        <v>35</v>
      </c>
      <c r="B41" s="10" t="s">
        <v>43</v>
      </c>
      <c r="C41" s="9" t="s">
        <v>30</v>
      </c>
      <c r="D41" s="36">
        <f>D42+D43</f>
        <v>532.48</v>
      </c>
      <c r="E41" s="36">
        <f t="shared" ref="E41" si="6">SUM(E42:E43)</f>
        <v>0</v>
      </c>
      <c r="F41" s="36">
        <f>F42+F43</f>
        <v>540</v>
      </c>
      <c r="G41" s="25"/>
      <c r="H41" s="33"/>
    </row>
    <row r="42" spans="1:8" x14ac:dyDescent="0.3">
      <c r="A42" s="28">
        <v>36</v>
      </c>
      <c r="B42" s="13" t="s">
        <v>19</v>
      </c>
      <c r="C42" s="2" t="s">
        <v>30</v>
      </c>
      <c r="D42" s="35">
        <v>532.48</v>
      </c>
      <c r="E42" s="35"/>
      <c r="F42" s="35">
        <v>540</v>
      </c>
      <c r="G42" s="26"/>
      <c r="H42" s="32" t="s">
        <v>72</v>
      </c>
    </row>
    <row r="43" spans="1:8" ht="33.6" x14ac:dyDescent="0.3">
      <c r="A43" s="28">
        <v>37</v>
      </c>
      <c r="B43" s="13" t="s">
        <v>20</v>
      </c>
      <c r="C43" s="2" t="s">
        <v>30</v>
      </c>
      <c r="D43" s="49">
        <v>0</v>
      </c>
      <c r="E43" s="49"/>
      <c r="F43" s="49"/>
      <c r="G43" s="2"/>
      <c r="H43" s="32"/>
    </row>
    <row r="44" spans="1:8" s="12" customFormat="1" ht="39" customHeight="1" x14ac:dyDescent="0.3">
      <c r="A44" s="28">
        <v>38</v>
      </c>
      <c r="B44" s="14" t="s">
        <v>44</v>
      </c>
      <c r="C44" s="9" t="s">
        <v>30</v>
      </c>
      <c r="D44" s="34">
        <f>SUM(D45)</f>
        <v>0</v>
      </c>
      <c r="E44" s="34">
        <f t="shared" ref="E44:F44" si="7">SUM(E45)</f>
        <v>0</v>
      </c>
      <c r="F44" s="34">
        <f t="shared" si="7"/>
        <v>0</v>
      </c>
      <c r="G44" s="9"/>
      <c r="H44" s="33"/>
    </row>
    <row r="45" spans="1:8" ht="33.6" x14ac:dyDescent="0.3">
      <c r="A45" s="28">
        <v>39</v>
      </c>
      <c r="B45" s="13" t="s">
        <v>45</v>
      </c>
      <c r="C45" s="2" t="s">
        <v>30</v>
      </c>
      <c r="D45" s="49">
        <v>0</v>
      </c>
      <c r="E45" s="49">
        <v>0</v>
      </c>
      <c r="F45" s="49">
        <v>0</v>
      </c>
      <c r="G45" s="2"/>
      <c r="H45" s="32" t="s">
        <v>75</v>
      </c>
    </row>
    <row r="46" spans="1:8" s="12" customFormat="1" ht="36" customHeight="1" x14ac:dyDescent="0.3">
      <c r="A46" s="28">
        <v>40</v>
      </c>
      <c r="B46" s="14" t="s">
        <v>21</v>
      </c>
      <c r="C46" s="9" t="s">
        <v>30</v>
      </c>
      <c r="D46" s="34">
        <f>SUM(D47:D50)</f>
        <v>0</v>
      </c>
      <c r="E46" s="34">
        <f t="shared" ref="E46:F46" si="8">SUM(E47:E50)</f>
        <v>0</v>
      </c>
      <c r="F46" s="34">
        <f t="shared" si="8"/>
        <v>0</v>
      </c>
      <c r="G46" s="9"/>
      <c r="H46" s="33"/>
    </row>
    <row r="47" spans="1:8" ht="24.75" customHeight="1" x14ac:dyDescent="0.3">
      <c r="A47" s="28">
        <v>41</v>
      </c>
      <c r="B47" s="13" t="s">
        <v>46</v>
      </c>
      <c r="C47" s="2" t="s">
        <v>30</v>
      </c>
      <c r="D47" s="49">
        <v>0</v>
      </c>
      <c r="E47" s="49">
        <v>0</v>
      </c>
      <c r="F47" s="49">
        <v>0</v>
      </c>
      <c r="G47" s="2"/>
      <c r="H47" s="32"/>
    </row>
    <row r="48" spans="1:8" ht="33.6" x14ac:dyDescent="0.3">
      <c r="A48" s="28">
        <v>42</v>
      </c>
      <c r="B48" s="13" t="s">
        <v>22</v>
      </c>
      <c r="C48" s="2" t="s">
        <v>30</v>
      </c>
      <c r="D48" s="49">
        <v>0</v>
      </c>
      <c r="E48" s="49">
        <v>0</v>
      </c>
      <c r="F48" s="49">
        <v>0</v>
      </c>
      <c r="G48" s="2"/>
      <c r="H48" s="32"/>
    </row>
    <row r="49" spans="1:8" ht="33.6" x14ac:dyDescent="0.3">
      <c r="A49" s="28">
        <v>43</v>
      </c>
      <c r="B49" s="13" t="s">
        <v>47</v>
      </c>
      <c r="C49" s="2" t="s">
        <v>30</v>
      </c>
      <c r="D49" s="49">
        <v>0</v>
      </c>
      <c r="E49" s="49">
        <v>0</v>
      </c>
      <c r="F49" s="49">
        <v>0</v>
      </c>
      <c r="G49" s="2"/>
      <c r="H49" s="32"/>
    </row>
    <row r="50" spans="1:8" x14ac:dyDescent="0.3">
      <c r="A50" s="28">
        <v>44</v>
      </c>
      <c r="B50" s="13" t="s">
        <v>48</v>
      </c>
      <c r="C50" s="2" t="s">
        <v>30</v>
      </c>
      <c r="D50" s="49">
        <v>0</v>
      </c>
      <c r="E50" s="49">
        <v>0</v>
      </c>
      <c r="F50" s="49">
        <v>0</v>
      </c>
      <c r="G50" s="2"/>
      <c r="H50" s="32"/>
    </row>
    <row r="51" spans="1:8" x14ac:dyDescent="0.3">
      <c r="A51" s="28">
        <v>45</v>
      </c>
      <c r="B51" s="13" t="s">
        <v>23</v>
      </c>
      <c r="C51" s="2" t="s">
        <v>30</v>
      </c>
      <c r="D51" s="49">
        <v>0</v>
      </c>
      <c r="E51" s="49">
        <v>0</v>
      </c>
      <c r="F51" s="49">
        <v>0</v>
      </c>
      <c r="G51" s="2"/>
      <c r="H51" s="32"/>
    </row>
    <row r="52" spans="1:8" x14ac:dyDescent="0.3">
      <c r="A52" s="28">
        <v>46</v>
      </c>
      <c r="B52" s="13" t="s">
        <v>49</v>
      </c>
      <c r="C52" s="2" t="s">
        <v>30</v>
      </c>
      <c r="D52" s="49">
        <v>0</v>
      </c>
      <c r="E52" s="49">
        <v>0</v>
      </c>
      <c r="F52" s="49">
        <v>0</v>
      </c>
      <c r="G52" s="2"/>
      <c r="H52" s="32"/>
    </row>
    <row r="53" spans="1:8" x14ac:dyDescent="0.3">
      <c r="A53" s="28">
        <v>47</v>
      </c>
      <c r="B53" s="13" t="s">
        <v>25</v>
      </c>
      <c r="C53" s="2" t="s">
        <v>30</v>
      </c>
      <c r="D53" s="35">
        <f>D8</f>
        <v>8340.9320000000007</v>
      </c>
      <c r="E53" s="35">
        <f t="shared" ref="E53:F53" si="9">E8</f>
        <v>1687.5073900000002</v>
      </c>
      <c r="F53" s="35">
        <f t="shared" si="9"/>
        <v>10370.383559999998</v>
      </c>
      <c r="G53" s="24"/>
      <c r="H53" s="32"/>
    </row>
    <row r="54" spans="1:8" x14ac:dyDescent="0.3">
      <c r="A54" s="28">
        <v>48</v>
      </c>
      <c r="B54" s="13" t="s">
        <v>50</v>
      </c>
      <c r="C54" s="2" t="s">
        <v>30</v>
      </c>
      <c r="D54" s="35">
        <f>D19</f>
        <v>1492.67579</v>
      </c>
      <c r="E54" s="35">
        <f t="shared" ref="E54:F54" si="10">E19</f>
        <v>238.33886000000001</v>
      </c>
      <c r="F54" s="35">
        <f t="shared" si="10"/>
        <v>1500.66544</v>
      </c>
      <c r="G54" s="24"/>
      <c r="H54" s="32"/>
    </row>
    <row r="55" spans="1:8" ht="33.6" x14ac:dyDescent="0.3">
      <c r="A55" s="28">
        <v>49</v>
      </c>
      <c r="B55" s="13" t="s">
        <v>51</v>
      </c>
      <c r="C55" s="2" t="s">
        <v>30</v>
      </c>
      <c r="D55" s="35">
        <f>D31</f>
        <v>27645.66</v>
      </c>
      <c r="E55" s="35">
        <f t="shared" ref="E55:F55" si="11">E31</f>
        <v>11204.558279999999</v>
      </c>
      <c r="F55" s="35">
        <f t="shared" si="11"/>
        <v>29157.969999999998</v>
      </c>
      <c r="G55" s="24"/>
      <c r="H55" s="32"/>
    </row>
    <row r="56" spans="1:8" x14ac:dyDescent="0.3">
      <c r="A56" s="28">
        <v>50</v>
      </c>
      <c r="B56" s="13" t="s">
        <v>59</v>
      </c>
      <c r="C56" s="2" t="s">
        <v>30</v>
      </c>
      <c r="D56" s="35">
        <f>D36</f>
        <v>826.95</v>
      </c>
      <c r="E56" s="35">
        <f t="shared" ref="E56:F56" si="12">E36</f>
        <v>104.32300000000001</v>
      </c>
      <c r="F56" s="35">
        <f t="shared" si="12"/>
        <v>990</v>
      </c>
      <c r="G56" s="24"/>
      <c r="H56" s="32"/>
    </row>
    <row r="57" spans="1:8" x14ac:dyDescent="0.3">
      <c r="A57" s="28">
        <v>51</v>
      </c>
      <c r="B57" s="13" t="s">
        <v>52</v>
      </c>
      <c r="C57" s="2" t="s">
        <v>30</v>
      </c>
      <c r="D57" s="35">
        <v>0</v>
      </c>
      <c r="E57" s="35">
        <f t="shared" ref="E57" si="13">E46</f>
        <v>0</v>
      </c>
      <c r="F57" s="35">
        <v>0</v>
      </c>
      <c r="G57" s="24"/>
      <c r="H57" s="32"/>
    </row>
    <row r="58" spans="1:8" x14ac:dyDescent="0.3">
      <c r="A58" s="28">
        <v>52</v>
      </c>
      <c r="B58" s="16" t="s">
        <v>53</v>
      </c>
      <c r="C58" s="15" t="s">
        <v>30</v>
      </c>
      <c r="D58" s="49"/>
      <c r="E58" s="49"/>
      <c r="F58" s="49"/>
      <c r="G58" s="15"/>
      <c r="H58" s="32"/>
    </row>
    <row r="59" spans="1:8" ht="50.4" x14ac:dyDescent="0.3">
      <c r="A59" s="28">
        <v>53</v>
      </c>
      <c r="B59" s="17" t="s">
        <v>54</v>
      </c>
      <c r="C59" s="15" t="s">
        <v>30</v>
      </c>
      <c r="D59" s="49"/>
      <c r="E59" s="49"/>
      <c r="F59" s="49"/>
      <c r="G59" s="15"/>
      <c r="H59" s="32"/>
    </row>
    <row r="60" spans="1:8" ht="67.2" x14ac:dyDescent="0.3">
      <c r="A60" s="28">
        <v>54</v>
      </c>
      <c r="B60" s="17" t="s">
        <v>55</v>
      </c>
      <c r="C60" s="15" t="s">
        <v>30</v>
      </c>
      <c r="D60" s="49"/>
      <c r="E60" s="49"/>
      <c r="F60" s="49"/>
      <c r="G60" s="15"/>
      <c r="H60" s="32"/>
    </row>
    <row r="61" spans="1:8" ht="50.4" x14ac:dyDescent="0.3">
      <c r="A61" s="28">
        <v>55</v>
      </c>
      <c r="B61" s="17" t="s">
        <v>56</v>
      </c>
      <c r="C61" s="15" t="s">
        <v>30</v>
      </c>
      <c r="D61" s="49"/>
      <c r="E61" s="49"/>
      <c r="F61" s="49"/>
      <c r="G61" s="15"/>
      <c r="H61" s="32"/>
    </row>
    <row r="62" spans="1:8" ht="100.8" x14ac:dyDescent="0.3">
      <c r="A62" s="28">
        <v>56</v>
      </c>
      <c r="B62" s="17" t="s">
        <v>57</v>
      </c>
      <c r="C62" s="15" t="s">
        <v>30</v>
      </c>
      <c r="D62" s="49"/>
      <c r="E62" s="49"/>
      <c r="F62" s="49"/>
      <c r="G62" s="15"/>
      <c r="H62" s="32"/>
    </row>
    <row r="63" spans="1:8" x14ac:dyDescent="0.3">
      <c r="A63" s="28">
        <v>57</v>
      </c>
      <c r="B63" s="17" t="s">
        <v>24</v>
      </c>
      <c r="C63" s="15" t="s">
        <v>30</v>
      </c>
      <c r="D63" s="35">
        <f>SUM(D53:D57)-D58</f>
        <v>38306.217789999995</v>
      </c>
      <c r="E63" s="35">
        <f t="shared" ref="E63:F63" si="14">SUM(E53:E57)</f>
        <v>13234.72753</v>
      </c>
      <c r="F63" s="35">
        <f t="shared" si="14"/>
        <v>42019.019</v>
      </c>
      <c r="G63" s="18"/>
      <c r="H63" s="32"/>
    </row>
    <row r="64" spans="1:8" s="21" customFormat="1" x14ac:dyDescent="0.3">
      <c r="A64" s="28">
        <v>58</v>
      </c>
      <c r="B64" s="20" t="s">
        <v>61</v>
      </c>
      <c r="C64" s="19" t="s">
        <v>62</v>
      </c>
      <c r="D64" s="49">
        <v>23679.97</v>
      </c>
      <c r="E64" s="49">
        <v>9737.02</v>
      </c>
      <c r="F64" s="49">
        <v>23212.85</v>
      </c>
      <c r="G64" s="19"/>
      <c r="H64" s="32"/>
    </row>
    <row r="65" spans="1:8" s="12" customFormat="1" x14ac:dyDescent="0.3">
      <c r="A65" s="28">
        <v>59</v>
      </c>
      <c r="B65" s="10" t="s">
        <v>60</v>
      </c>
      <c r="C65" s="9" t="s">
        <v>81</v>
      </c>
      <c r="D65" s="38">
        <f>D63/D64*1000</f>
        <v>1617.6632736443496</v>
      </c>
      <c r="E65" s="38">
        <f>E63/E64*1000</f>
        <v>1359.2174535946315</v>
      </c>
      <c r="F65" s="38">
        <f t="shared" ref="F65" si="15">F63/F64*1000</f>
        <v>1810.1620007883566</v>
      </c>
      <c r="G65" s="22"/>
      <c r="H65" s="33"/>
    </row>
    <row r="66" spans="1:8" x14ac:dyDescent="0.3">
      <c r="B66" s="7"/>
      <c r="C66" s="7"/>
      <c r="G66" s="7"/>
      <c r="H66" s="7"/>
    </row>
    <row r="67" spans="1:8" ht="33" customHeight="1" x14ac:dyDescent="0.4">
      <c r="B67" s="60" t="s">
        <v>63</v>
      </c>
      <c r="C67" s="60"/>
      <c r="D67" s="60"/>
      <c r="E67" s="60"/>
      <c r="F67" s="60"/>
      <c r="G67" s="60"/>
      <c r="H67" s="60"/>
    </row>
    <row r="68" spans="1:8" x14ac:dyDescent="0.3">
      <c r="B68" s="7"/>
      <c r="C68" s="7"/>
      <c r="G68" s="7"/>
      <c r="H68" s="7"/>
    </row>
    <row r="69" spans="1:8" x14ac:dyDescent="0.3">
      <c r="B69" s="7"/>
      <c r="C69" s="7"/>
      <c r="G69" s="7"/>
      <c r="H69" s="7"/>
    </row>
    <row r="70" spans="1:8" x14ac:dyDescent="0.3">
      <c r="B70" s="7"/>
      <c r="C70" s="7"/>
      <c r="G70" s="7"/>
      <c r="H70" s="7"/>
    </row>
    <row r="71" spans="1:8" x14ac:dyDescent="0.3">
      <c r="B71" s="7"/>
      <c r="C71" s="7"/>
      <c r="G71" s="7"/>
      <c r="H71" s="7"/>
    </row>
    <row r="73" spans="1:8" ht="30.6" customHeight="1" x14ac:dyDescent="0.3">
      <c r="D73" s="68">
        <f>D63+ФАКТтеплоноситель!D56</f>
        <v>43061.557789999992</v>
      </c>
    </row>
    <row r="74" spans="1:8" ht="27" customHeight="1" x14ac:dyDescent="0.3"/>
    <row r="75" spans="1:8" ht="13.95" customHeight="1" x14ac:dyDescent="0.3"/>
    <row r="76" spans="1:8" ht="22.2" customHeight="1" x14ac:dyDescent="0.3"/>
    <row r="77" spans="1:8" ht="30.6" customHeight="1" x14ac:dyDescent="0.3"/>
    <row r="78" spans="1:8" ht="25.95" customHeight="1" x14ac:dyDescent="0.3"/>
    <row r="79" spans="1:8" ht="46.5" customHeight="1" x14ac:dyDescent="0.3"/>
    <row r="80" spans="1:8" ht="33" customHeight="1" x14ac:dyDescent="0.3"/>
    <row r="81" spans="1:8" ht="28.5" customHeight="1" x14ac:dyDescent="0.3"/>
    <row r="82" spans="1:8" ht="30" customHeight="1" x14ac:dyDescent="0.3"/>
    <row r="83" spans="1:8" ht="20.25" customHeight="1" x14ac:dyDescent="0.3"/>
    <row r="84" spans="1:8" ht="7.5" hidden="1" customHeight="1" x14ac:dyDescent="0.3"/>
    <row r="85" spans="1:8" ht="25.5" customHeight="1" x14ac:dyDescent="0.3"/>
    <row r="86" spans="1:8" s="7" customFormat="1" ht="15" customHeight="1" x14ac:dyDescent="0.3">
      <c r="A86" s="21"/>
      <c r="H86" s="29"/>
    </row>
    <row r="87" spans="1:8" s="7" customFormat="1" ht="18" customHeight="1" x14ac:dyDescent="0.3">
      <c r="A87" s="21"/>
      <c r="H87" s="29"/>
    </row>
    <row r="88" spans="1:8" s="7" customFormat="1" ht="18" customHeight="1" x14ac:dyDescent="0.3">
      <c r="A88" s="21"/>
      <c r="H88" s="29"/>
    </row>
    <row r="89" spans="1:8" s="7" customFormat="1" ht="14.4" customHeight="1" x14ac:dyDescent="0.3">
      <c r="A89" s="21"/>
      <c r="H89" s="29"/>
    </row>
    <row r="90" spans="1:8" s="7" customFormat="1" ht="9" customHeight="1" x14ac:dyDescent="0.3">
      <c r="A90" s="21"/>
      <c r="H90" s="29"/>
    </row>
    <row r="91" spans="1:8" s="7" customFormat="1" ht="25.5" customHeight="1" x14ac:dyDescent="0.3">
      <c r="A91" s="21"/>
      <c r="H91" s="29"/>
    </row>
    <row r="92" spans="1:8" ht="12.75" customHeight="1" x14ac:dyDescent="0.3"/>
  </sheetData>
  <mergeCells count="10">
    <mergeCell ref="A1:H1"/>
    <mergeCell ref="B67:H67"/>
    <mergeCell ref="A4:A5"/>
    <mergeCell ref="B4:B5"/>
    <mergeCell ref="C4:C5"/>
    <mergeCell ref="H4:H5"/>
    <mergeCell ref="D4:D5"/>
    <mergeCell ref="G4:G5"/>
    <mergeCell ref="E4:E5"/>
    <mergeCell ref="F4:F5"/>
  </mergeCells>
  <pageMargins left="0.78740157480314965" right="0.39370078740157483" top="0.59055118110236227" bottom="0.59055118110236227" header="0.51181102362204722" footer="0.51181102362204722"/>
  <pageSetup paperSize="9" scale="71" fitToHeight="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5"/>
  <sheetViews>
    <sheetView view="pageBreakPreview" zoomScale="55" zoomScaleNormal="70" zoomScaleSheetLayoutView="55" workbookViewId="0">
      <selection activeCell="K12" sqref="K12"/>
    </sheetView>
  </sheetViews>
  <sheetFormatPr defaultColWidth="9.109375" defaultRowHeight="16.8" x14ac:dyDescent="0.3"/>
  <cols>
    <col min="1" max="1" width="9.33203125" style="7" bestFit="1" customWidth="1"/>
    <col min="2" max="2" width="54.6640625" style="7" customWidth="1"/>
    <col min="3" max="3" width="13.44140625" style="7" customWidth="1"/>
    <col min="4" max="6" width="34.33203125" style="7" customWidth="1"/>
    <col min="7" max="8" width="0.88671875" style="1" customWidth="1"/>
    <col min="9" max="16384" width="9.109375" style="1"/>
  </cols>
  <sheetData>
    <row r="1" spans="1:9" ht="66.599999999999994" customHeight="1" x14ac:dyDescent="0.5">
      <c r="A1" s="59" t="s">
        <v>91</v>
      </c>
      <c r="B1" s="59"/>
      <c r="C1" s="59"/>
      <c r="D1" s="59"/>
      <c r="E1" s="59"/>
      <c r="F1" s="59"/>
      <c r="G1" s="59"/>
      <c r="H1" s="59"/>
    </row>
    <row r="2" spans="1:9" ht="18" customHeight="1" x14ac:dyDescent="0.3">
      <c r="G2" s="7"/>
      <c r="H2" s="7"/>
      <c r="I2" s="7"/>
    </row>
    <row r="3" spans="1:9" ht="6" customHeight="1" x14ac:dyDescent="0.3">
      <c r="G3" s="7"/>
      <c r="H3" s="7"/>
      <c r="I3" s="7"/>
    </row>
    <row r="4" spans="1:9" ht="38.25" customHeight="1" x14ac:dyDescent="0.3">
      <c r="A4" s="61" t="s">
        <v>26</v>
      </c>
      <c r="B4" s="63" t="s">
        <v>27</v>
      </c>
      <c r="C4" s="61" t="s">
        <v>28</v>
      </c>
      <c r="D4" s="65"/>
      <c r="E4" s="65"/>
      <c r="F4" s="65"/>
      <c r="G4" s="65"/>
      <c r="H4" s="65"/>
      <c r="I4" s="7"/>
    </row>
    <row r="5" spans="1:9" ht="91.5" customHeight="1" x14ac:dyDescent="0.3">
      <c r="A5" s="62"/>
      <c r="B5" s="64"/>
      <c r="C5" s="62"/>
      <c r="D5" s="37" t="s">
        <v>87</v>
      </c>
      <c r="E5" s="37" t="s">
        <v>88</v>
      </c>
      <c r="F5" s="37" t="s">
        <v>89</v>
      </c>
      <c r="G5" s="41" t="s">
        <v>79</v>
      </c>
      <c r="H5" s="41" t="s">
        <v>0</v>
      </c>
      <c r="I5" s="7"/>
    </row>
    <row r="6" spans="1:9" s="5" customFormat="1" x14ac:dyDescent="0.25">
      <c r="A6" s="34">
        <v>1</v>
      </c>
      <c r="B6" s="43">
        <v>2</v>
      </c>
      <c r="C6" s="34">
        <v>3</v>
      </c>
      <c r="D6" s="34">
        <v>4</v>
      </c>
      <c r="E6" s="34">
        <v>5</v>
      </c>
      <c r="F6" s="34">
        <v>6</v>
      </c>
      <c r="G6" s="3">
        <v>7</v>
      </c>
      <c r="H6" s="3">
        <v>8</v>
      </c>
    </row>
    <row r="7" spans="1:9" s="12" customFormat="1" ht="67.2" x14ac:dyDescent="0.3">
      <c r="A7" s="34">
        <v>1</v>
      </c>
      <c r="B7" s="44" t="s">
        <v>65</v>
      </c>
      <c r="C7" s="34" t="s">
        <v>30</v>
      </c>
      <c r="D7" s="34">
        <f>D8+D12+D24</f>
        <v>4755.34</v>
      </c>
      <c r="E7" s="34">
        <f>E8+E12+E24</f>
        <v>343.17766</v>
      </c>
      <c r="F7" s="36">
        <f>F8+F12+F24</f>
        <v>1372.71064</v>
      </c>
      <c r="G7" s="9"/>
      <c r="H7" s="9"/>
    </row>
    <row r="8" spans="1:9" s="12" customFormat="1" ht="49.5" customHeight="1" x14ac:dyDescent="0.3">
      <c r="A8" s="34">
        <v>2</v>
      </c>
      <c r="B8" s="44" t="s">
        <v>66</v>
      </c>
      <c r="C8" s="34" t="s">
        <v>30</v>
      </c>
      <c r="D8" s="34">
        <f>SUM(D9:D11)</f>
        <v>4686.01</v>
      </c>
      <c r="E8" s="36">
        <f>SUM(E9:E11)</f>
        <v>316.87034</v>
      </c>
      <c r="F8" s="36">
        <f>SUM(F9:F11)</f>
        <v>1267.48136</v>
      </c>
      <c r="G8" s="9"/>
      <c r="H8" s="9"/>
    </row>
    <row r="9" spans="1:9" x14ac:dyDescent="0.3">
      <c r="A9" s="34">
        <v>3</v>
      </c>
      <c r="B9" s="45" t="s">
        <v>67</v>
      </c>
      <c r="C9" s="42" t="s">
        <v>30</v>
      </c>
      <c r="D9" s="42">
        <v>505.23</v>
      </c>
      <c r="E9" s="35">
        <f>190.389</f>
        <v>190.38900000000001</v>
      </c>
      <c r="F9" s="35">
        <f>E9*4</f>
        <v>761.55600000000004</v>
      </c>
      <c r="G9" s="2"/>
      <c r="H9" s="2"/>
    </row>
    <row r="10" spans="1:9" x14ac:dyDescent="0.3">
      <c r="A10" s="34">
        <v>4</v>
      </c>
      <c r="B10" s="45" t="s">
        <v>7</v>
      </c>
      <c r="C10" s="42" t="s">
        <v>30</v>
      </c>
      <c r="D10" s="42">
        <v>322.83999999999997</v>
      </c>
      <c r="E10" s="35">
        <v>108.96134000000001</v>
      </c>
      <c r="F10" s="35">
        <f>E10*4</f>
        <v>435.84536000000003</v>
      </c>
      <c r="G10" s="2"/>
      <c r="H10" s="2"/>
    </row>
    <row r="11" spans="1:9" x14ac:dyDescent="0.3">
      <c r="A11" s="34">
        <v>5</v>
      </c>
      <c r="B11" s="45" t="s">
        <v>68</v>
      </c>
      <c r="C11" s="42" t="s">
        <v>30</v>
      </c>
      <c r="D11" s="42">
        <v>3857.94</v>
      </c>
      <c r="E11" s="35">
        <v>17.52</v>
      </c>
      <c r="F11" s="35">
        <v>70.08</v>
      </c>
      <c r="G11" s="23"/>
      <c r="H11" s="23"/>
    </row>
    <row r="12" spans="1:9" s="12" customFormat="1" ht="50.4" x14ac:dyDescent="0.3">
      <c r="A12" s="34">
        <v>6</v>
      </c>
      <c r="B12" s="44" t="s">
        <v>33</v>
      </c>
      <c r="C12" s="34" t="s">
        <v>30</v>
      </c>
      <c r="D12" s="34">
        <f>SUM(D13:D23)</f>
        <v>69.33</v>
      </c>
      <c r="E12" s="36">
        <f t="shared" ref="E12:F12" si="0">SUM(E13:E23)</f>
        <v>26.307320000000001</v>
      </c>
      <c r="F12" s="36">
        <f t="shared" si="0"/>
        <v>105.22928</v>
      </c>
      <c r="G12" s="9"/>
      <c r="H12" s="9"/>
    </row>
    <row r="13" spans="1:9" ht="33.6" x14ac:dyDescent="0.3">
      <c r="A13" s="34">
        <v>7</v>
      </c>
      <c r="B13" s="45" t="s">
        <v>6</v>
      </c>
      <c r="C13" s="42" t="s">
        <v>30</v>
      </c>
      <c r="D13" s="42"/>
      <c r="E13" s="42"/>
      <c r="F13" s="42"/>
      <c r="G13" s="2"/>
      <c r="H13" s="2"/>
    </row>
    <row r="14" spans="1:9" x14ac:dyDescent="0.3">
      <c r="A14" s="34">
        <v>8</v>
      </c>
      <c r="B14" s="45" t="s">
        <v>8</v>
      </c>
      <c r="C14" s="42" t="s">
        <v>30</v>
      </c>
      <c r="D14" s="42">
        <v>69.33</v>
      </c>
      <c r="E14" s="35">
        <v>26.307320000000001</v>
      </c>
      <c r="F14" s="35">
        <f>E14*4</f>
        <v>105.22928</v>
      </c>
      <c r="G14" s="2"/>
      <c r="H14" s="2"/>
    </row>
    <row r="15" spans="1:9" ht="50.4" x14ac:dyDescent="0.3">
      <c r="A15" s="34">
        <v>9</v>
      </c>
      <c r="B15" s="45" t="s">
        <v>34</v>
      </c>
      <c r="C15" s="42" t="s">
        <v>30</v>
      </c>
      <c r="D15" s="42"/>
      <c r="E15" s="42"/>
      <c r="F15" s="42"/>
      <c r="G15" s="2"/>
      <c r="H15" s="2"/>
    </row>
    <row r="16" spans="1:9" ht="33.6" x14ac:dyDescent="0.3">
      <c r="A16" s="34">
        <v>10</v>
      </c>
      <c r="B16" s="45" t="s">
        <v>35</v>
      </c>
      <c r="C16" s="42" t="s">
        <v>30</v>
      </c>
      <c r="D16" s="42">
        <v>0</v>
      </c>
      <c r="E16" s="42">
        <v>0</v>
      </c>
      <c r="F16" s="42">
        <v>0</v>
      </c>
      <c r="G16" s="2"/>
      <c r="H16" s="2"/>
    </row>
    <row r="17" spans="1:8" ht="33.6" x14ac:dyDescent="0.3">
      <c r="A17" s="34">
        <v>11</v>
      </c>
      <c r="B17" s="45" t="s">
        <v>36</v>
      </c>
      <c r="C17" s="42" t="s">
        <v>30</v>
      </c>
      <c r="D17" s="42"/>
      <c r="E17" s="42"/>
      <c r="F17" s="42"/>
      <c r="G17" s="2"/>
      <c r="H17" s="2"/>
    </row>
    <row r="18" spans="1:8" x14ac:dyDescent="0.3">
      <c r="A18" s="34">
        <v>12</v>
      </c>
      <c r="B18" s="45" t="s">
        <v>37</v>
      </c>
      <c r="C18" s="42" t="s">
        <v>30</v>
      </c>
      <c r="D18" s="42"/>
      <c r="E18" s="42"/>
      <c r="F18" s="42"/>
      <c r="G18" s="2"/>
      <c r="H18" s="2"/>
    </row>
    <row r="19" spans="1:8" x14ac:dyDescent="0.3">
      <c r="A19" s="34">
        <v>13</v>
      </c>
      <c r="B19" s="45" t="s">
        <v>13</v>
      </c>
      <c r="C19" s="42" t="s">
        <v>30</v>
      </c>
      <c r="D19" s="42"/>
      <c r="E19" s="42"/>
      <c r="F19" s="42"/>
      <c r="G19" s="2"/>
      <c r="H19" s="2"/>
    </row>
    <row r="20" spans="1:8" ht="21" customHeight="1" x14ac:dyDescent="0.3">
      <c r="A20" s="34">
        <v>14</v>
      </c>
      <c r="B20" s="45" t="s">
        <v>14</v>
      </c>
      <c r="C20" s="42" t="s">
        <v>30</v>
      </c>
      <c r="D20" s="42"/>
      <c r="E20" s="42"/>
      <c r="F20" s="42"/>
      <c r="G20" s="2"/>
      <c r="H20" s="2"/>
    </row>
    <row r="21" spans="1:8" ht="24.75" customHeight="1" x14ac:dyDescent="0.3">
      <c r="A21" s="34">
        <v>15</v>
      </c>
      <c r="B21" s="45" t="s">
        <v>15</v>
      </c>
      <c r="C21" s="42" t="s">
        <v>30</v>
      </c>
      <c r="D21" s="42"/>
      <c r="E21" s="42"/>
      <c r="F21" s="42"/>
      <c r="G21" s="2"/>
      <c r="H21" s="2"/>
    </row>
    <row r="22" spans="1:8" x14ac:dyDescent="0.3">
      <c r="A22" s="34">
        <v>16</v>
      </c>
      <c r="B22" s="45" t="s">
        <v>38</v>
      </c>
      <c r="C22" s="42" t="s">
        <v>30</v>
      </c>
      <c r="D22" s="42"/>
      <c r="E22" s="42"/>
      <c r="F22" s="42"/>
      <c r="G22" s="2"/>
      <c r="H22" s="2"/>
    </row>
    <row r="23" spans="1:8" x14ac:dyDescent="0.3">
      <c r="A23" s="34">
        <v>17</v>
      </c>
      <c r="B23" s="45" t="s">
        <v>16</v>
      </c>
      <c r="C23" s="42" t="s">
        <v>30</v>
      </c>
      <c r="D23" s="42"/>
      <c r="E23" s="42"/>
      <c r="F23" s="42"/>
      <c r="G23" s="2"/>
      <c r="H23" s="2"/>
    </row>
    <row r="24" spans="1:8" s="12" customFormat="1" ht="50.4" hidden="1" x14ac:dyDescent="0.3">
      <c r="A24" s="34">
        <v>18</v>
      </c>
      <c r="B24" s="44" t="s">
        <v>39</v>
      </c>
      <c r="C24" s="34" t="s">
        <v>30</v>
      </c>
      <c r="D24" s="34"/>
      <c r="E24" s="34"/>
      <c r="F24" s="34"/>
      <c r="G24" s="9"/>
      <c r="H24" s="9"/>
    </row>
    <row r="25" spans="1:8" hidden="1" x14ac:dyDescent="0.3">
      <c r="A25" s="34">
        <v>19</v>
      </c>
      <c r="B25" s="45" t="s">
        <v>3</v>
      </c>
      <c r="C25" s="42" t="s">
        <v>30</v>
      </c>
      <c r="D25" s="42"/>
      <c r="E25" s="42"/>
      <c r="F25" s="42"/>
      <c r="G25" s="2"/>
      <c r="H25" s="2"/>
    </row>
    <row r="26" spans="1:8" ht="33.6" hidden="1" x14ac:dyDescent="0.3">
      <c r="A26" s="34">
        <v>20</v>
      </c>
      <c r="B26" s="45" t="s">
        <v>4</v>
      </c>
      <c r="C26" s="42" t="s">
        <v>30</v>
      </c>
      <c r="D26" s="42"/>
      <c r="E26" s="42"/>
      <c r="F26" s="42"/>
      <c r="G26" s="2"/>
      <c r="H26" s="2"/>
    </row>
    <row r="27" spans="1:8" hidden="1" x14ac:dyDescent="0.3">
      <c r="A27" s="34">
        <v>21</v>
      </c>
      <c r="B27" s="45" t="s">
        <v>5</v>
      </c>
      <c r="C27" s="42" t="s">
        <v>30</v>
      </c>
      <c r="D27" s="42"/>
      <c r="E27" s="42"/>
      <c r="F27" s="42"/>
      <c r="G27" s="2"/>
      <c r="H27" s="2"/>
    </row>
    <row r="28" spans="1:8" hidden="1" x14ac:dyDescent="0.3">
      <c r="A28" s="34">
        <v>22</v>
      </c>
      <c r="B28" s="45" t="s">
        <v>40</v>
      </c>
      <c r="C28" s="42" t="s">
        <v>30</v>
      </c>
      <c r="D28" s="42"/>
      <c r="E28" s="42"/>
      <c r="F28" s="42"/>
      <c r="G28" s="2"/>
      <c r="H28" s="2"/>
    </row>
    <row r="29" spans="1:8" s="12" customFormat="1" x14ac:dyDescent="0.3">
      <c r="A29" s="34">
        <v>23</v>
      </c>
      <c r="B29" s="44" t="s">
        <v>17</v>
      </c>
      <c r="C29" s="34" t="s">
        <v>30</v>
      </c>
      <c r="D29" s="34">
        <f>D30+D34+D37</f>
        <v>0</v>
      </c>
      <c r="E29" s="34">
        <f>E30+E34+E37</f>
        <v>0</v>
      </c>
      <c r="F29" s="34">
        <f>F30+F34+F37</f>
        <v>0</v>
      </c>
      <c r="G29" s="9"/>
      <c r="H29" s="9"/>
    </row>
    <row r="30" spans="1:8" s="12" customFormat="1" ht="33.6" x14ac:dyDescent="0.3">
      <c r="A30" s="34">
        <v>24</v>
      </c>
      <c r="B30" s="44" t="s">
        <v>41</v>
      </c>
      <c r="C30" s="34" t="s">
        <v>30</v>
      </c>
      <c r="D30" s="34">
        <f>SUM(D31:D33)</f>
        <v>0</v>
      </c>
      <c r="E30" s="34">
        <f>SUM(E31:E33)</f>
        <v>0</v>
      </c>
      <c r="F30" s="34">
        <f>SUM(F31:F33)</f>
        <v>0</v>
      </c>
      <c r="G30" s="9"/>
      <c r="H30" s="9"/>
    </row>
    <row r="31" spans="1:8" ht="33.6" x14ac:dyDescent="0.3">
      <c r="A31" s="34">
        <v>25</v>
      </c>
      <c r="B31" s="46" t="s">
        <v>18</v>
      </c>
      <c r="C31" s="42" t="s">
        <v>30</v>
      </c>
      <c r="D31" s="42"/>
      <c r="E31" s="42"/>
      <c r="F31" s="42"/>
      <c r="G31" s="2"/>
      <c r="H31" s="2"/>
    </row>
    <row r="32" spans="1:8" x14ac:dyDescent="0.3">
      <c r="A32" s="34">
        <v>26</v>
      </c>
      <c r="B32" s="45" t="s">
        <v>42</v>
      </c>
      <c r="C32" s="42" t="s">
        <v>30</v>
      </c>
      <c r="D32" s="42"/>
      <c r="E32" s="42"/>
      <c r="F32" s="42"/>
      <c r="G32" s="2"/>
      <c r="H32" s="2"/>
    </row>
    <row r="33" spans="1:8" ht="30.75" customHeight="1" x14ac:dyDescent="0.3">
      <c r="A33" s="34">
        <v>27</v>
      </c>
      <c r="B33" s="45" t="s">
        <v>82</v>
      </c>
      <c r="C33" s="42" t="s">
        <v>30</v>
      </c>
      <c r="D33" s="42"/>
      <c r="E33" s="42"/>
      <c r="F33" s="42"/>
      <c r="G33" s="2"/>
      <c r="H33" s="2"/>
    </row>
    <row r="34" spans="1:8" s="12" customFormat="1" ht="4.5" customHeight="1" x14ac:dyDescent="0.3">
      <c r="A34" s="34">
        <v>28</v>
      </c>
      <c r="B34" s="40"/>
      <c r="C34" s="34"/>
      <c r="D34" s="34"/>
      <c r="E34" s="34"/>
      <c r="F34" s="34"/>
      <c r="G34" s="9"/>
      <c r="H34" s="9"/>
    </row>
    <row r="35" spans="1:8" hidden="1" x14ac:dyDescent="0.3">
      <c r="A35" s="34">
        <v>29</v>
      </c>
      <c r="B35" s="47"/>
      <c r="C35" s="42"/>
      <c r="D35" s="42"/>
      <c r="E35" s="42"/>
      <c r="F35" s="42"/>
      <c r="G35" s="2"/>
      <c r="H35" s="2"/>
    </row>
    <row r="36" spans="1:8" hidden="1" x14ac:dyDescent="0.3">
      <c r="A36" s="34">
        <v>30</v>
      </c>
      <c r="B36" s="47"/>
      <c r="C36" s="42"/>
      <c r="D36" s="42"/>
      <c r="E36" s="42"/>
      <c r="F36" s="42"/>
      <c r="G36" s="2"/>
      <c r="H36" s="2"/>
    </row>
    <row r="37" spans="1:8" s="12" customFormat="1" ht="39" customHeight="1" x14ac:dyDescent="0.3">
      <c r="A37" s="34">
        <v>31</v>
      </c>
      <c r="B37" s="48" t="s">
        <v>44</v>
      </c>
      <c r="C37" s="34" t="s">
        <v>30</v>
      </c>
      <c r="D37" s="34"/>
      <c r="E37" s="34"/>
      <c r="F37" s="34"/>
      <c r="G37" s="9"/>
      <c r="H37" s="9"/>
    </row>
    <row r="38" spans="1:8" ht="33.6" x14ac:dyDescent="0.3">
      <c r="A38" s="34">
        <v>32</v>
      </c>
      <c r="B38" s="47" t="s">
        <v>45</v>
      </c>
      <c r="C38" s="42" t="s">
        <v>30</v>
      </c>
      <c r="D38" s="42"/>
      <c r="E38" s="42"/>
      <c r="F38" s="42"/>
      <c r="G38" s="2"/>
      <c r="H38" s="2"/>
    </row>
    <row r="39" spans="1:8" s="12" customFormat="1" ht="36" customHeight="1" x14ac:dyDescent="0.3">
      <c r="A39" s="34">
        <v>33</v>
      </c>
      <c r="B39" s="48" t="s">
        <v>21</v>
      </c>
      <c r="C39" s="34" t="s">
        <v>30</v>
      </c>
      <c r="D39" s="34">
        <f>SUM(D40:D43)</f>
        <v>0</v>
      </c>
      <c r="E39" s="34">
        <f>SUM(E40:E43)</f>
        <v>0</v>
      </c>
      <c r="F39" s="34">
        <f>SUM(F40:F43)</f>
        <v>0</v>
      </c>
      <c r="G39" s="9"/>
      <c r="H39" s="9"/>
    </row>
    <row r="40" spans="1:8" ht="24.75" customHeight="1" x14ac:dyDescent="0.3">
      <c r="A40" s="34">
        <v>34</v>
      </c>
      <c r="B40" s="47" t="s">
        <v>46</v>
      </c>
      <c r="C40" s="42" t="s">
        <v>30</v>
      </c>
      <c r="D40" s="42"/>
      <c r="E40" s="42"/>
      <c r="F40" s="42"/>
      <c r="G40" s="2"/>
      <c r="H40" s="2"/>
    </row>
    <row r="41" spans="1:8" ht="33.6" x14ac:dyDescent="0.3">
      <c r="A41" s="34">
        <v>35</v>
      </c>
      <c r="B41" s="47" t="s">
        <v>22</v>
      </c>
      <c r="C41" s="42" t="s">
        <v>30</v>
      </c>
      <c r="D41" s="42"/>
      <c r="E41" s="42"/>
      <c r="F41" s="42"/>
      <c r="G41" s="2"/>
      <c r="H41" s="2"/>
    </row>
    <row r="42" spans="1:8" ht="33.6" x14ac:dyDescent="0.3">
      <c r="A42" s="34">
        <v>36</v>
      </c>
      <c r="B42" s="47" t="s">
        <v>47</v>
      </c>
      <c r="C42" s="42" t="s">
        <v>30</v>
      </c>
      <c r="D42" s="42"/>
      <c r="E42" s="42"/>
      <c r="F42" s="42"/>
      <c r="G42" s="2"/>
      <c r="H42" s="2"/>
    </row>
    <row r="43" spans="1:8" x14ac:dyDescent="0.3">
      <c r="A43" s="34">
        <v>37</v>
      </c>
      <c r="B43" s="47" t="s">
        <v>48</v>
      </c>
      <c r="C43" s="42" t="s">
        <v>30</v>
      </c>
      <c r="D43" s="42"/>
      <c r="E43" s="42"/>
      <c r="F43" s="42"/>
      <c r="G43" s="2"/>
      <c r="H43" s="2"/>
    </row>
    <row r="44" spans="1:8" x14ac:dyDescent="0.3">
      <c r="A44" s="34">
        <v>38</v>
      </c>
      <c r="B44" s="47" t="s">
        <v>23</v>
      </c>
      <c r="C44" s="42" t="s">
        <v>30</v>
      </c>
      <c r="D44" s="42">
        <v>0</v>
      </c>
      <c r="E44" s="42">
        <v>0</v>
      </c>
      <c r="F44" s="42">
        <v>0</v>
      </c>
      <c r="G44" s="2"/>
      <c r="H44" s="2"/>
    </row>
    <row r="45" spans="1:8" x14ac:dyDescent="0.3">
      <c r="A45" s="34">
        <v>39</v>
      </c>
      <c r="B45" s="47" t="s">
        <v>49</v>
      </c>
      <c r="C45" s="42" t="s">
        <v>30</v>
      </c>
      <c r="D45" s="42">
        <v>0</v>
      </c>
      <c r="E45" s="42">
        <v>0</v>
      </c>
      <c r="F45" s="42">
        <v>0</v>
      </c>
      <c r="G45" s="2"/>
      <c r="H45" s="2"/>
    </row>
    <row r="46" spans="1:8" x14ac:dyDescent="0.3">
      <c r="A46" s="34">
        <v>40</v>
      </c>
      <c r="B46" s="47" t="s">
        <v>25</v>
      </c>
      <c r="C46" s="42" t="s">
        <v>30</v>
      </c>
      <c r="D46" s="35">
        <f>D8</f>
        <v>4686.01</v>
      </c>
      <c r="E46" s="35">
        <f>E8</f>
        <v>316.87034</v>
      </c>
      <c r="F46" s="35">
        <f>F8</f>
        <v>1267.48136</v>
      </c>
      <c r="G46" s="2"/>
      <c r="H46" s="2"/>
    </row>
    <row r="47" spans="1:8" x14ac:dyDescent="0.3">
      <c r="A47" s="34">
        <v>41</v>
      </c>
      <c r="B47" s="47" t="s">
        <v>50</v>
      </c>
      <c r="C47" s="42" t="s">
        <v>30</v>
      </c>
      <c r="D47" s="42">
        <f>D12</f>
        <v>69.33</v>
      </c>
      <c r="E47" s="35">
        <f>E12</f>
        <v>26.307320000000001</v>
      </c>
      <c r="F47" s="35">
        <f>F12</f>
        <v>105.22928</v>
      </c>
      <c r="G47" s="2"/>
      <c r="H47" s="2"/>
    </row>
    <row r="48" spans="1:8" x14ac:dyDescent="0.3">
      <c r="A48" s="34">
        <v>42</v>
      </c>
      <c r="B48" s="47" t="s">
        <v>51</v>
      </c>
      <c r="C48" s="42" t="s">
        <v>30</v>
      </c>
      <c r="D48" s="42">
        <f>D24</f>
        <v>0</v>
      </c>
      <c r="E48" s="42">
        <f>E24</f>
        <v>0</v>
      </c>
      <c r="F48" s="42">
        <f>F24</f>
        <v>0</v>
      </c>
      <c r="G48" s="2"/>
      <c r="H48" s="2"/>
    </row>
    <row r="49" spans="1:8" x14ac:dyDescent="0.3">
      <c r="A49" s="34">
        <v>43</v>
      </c>
      <c r="B49" s="47" t="s">
        <v>59</v>
      </c>
      <c r="C49" s="42" t="s">
        <v>30</v>
      </c>
      <c r="D49" s="42">
        <f>D29</f>
        <v>0</v>
      </c>
      <c r="E49" s="42">
        <f>E29</f>
        <v>0</v>
      </c>
      <c r="F49" s="42">
        <f>F29</f>
        <v>0</v>
      </c>
      <c r="G49" s="2"/>
      <c r="H49" s="2"/>
    </row>
    <row r="50" spans="1:8" x14ac:dyDescent="0.3">
      <c r="A50" s="34">
        <v>44</v>
      </c>
      <c r="B50" s="47" t="s">
        <v>52</v>
      </c>
      <c r="C50" s="42" t="s">
        <v>30</v>
      </c>
      <c r="D50" s="42">
        <f>D39</f>
        <v>0</v>
      </c>
      <c r="E50" s="42">
        <f>E39</f>
        <v>0</v>
      </c>
      <c r="F50" s="42">
        <f>F39</f>
        <v>0</v>
      </c>
      <c r="G50" s="2"/>
      <c r="H50" s="2"/>
    </row>
    <row r="51" spans="1:8" x14ac:dyDescent="0.3">
      <c r="A51" s="34">
        <v>45</v>
      </c>
      <c r="B51" s="47" t="s">
        <v>53</v>
      </c>
      <c r="C51" s="42" t="s">
        <v>30</v>
      </c>
      <c r="D51" s="42"/>
      <c r="E51" s="42"/>
      <c r="F51" s="42"/>
      <c r="G51" s="15"/>
      <c r="H51" s="15"/>
    </row>
    <row r="52" spans="1:8" ht="50.4" x14ac:dyDescent="0.3">
      <c r="A52" s="34">
        <v>46</v>
      </c>
      <c r="B52" s="39" t="s">
        <v>54</v>
      </c>
      <c r="C52" s="42" t="s">
        <v>30</v>
      </c>
      <c r="D52" s="42"/>
      <c r="E52" s="42"/>
      <c r="F52" s="42"/>
      <c r="G52" s="15"/>
      <c r="H52" s="15"/>
    </row>
    <row r="53" spans="1:8" ht="67.2" x14ac:dyDescent="0.3">
      <c r="A53" s="34">
        <v>47</v>
      </c>
      <c r="B53" s="39" t="s">
        <v>55</v>
      </c>
      <c r="C53" s="42" t="s">
        <v>30</v>
      </c>
      <c r="D53" s="42"/>
      <c r="E53" s="42"/>
      <c r="F53" s="42"/>
      <c r="G53" s="15"/>
      <c r="H53" s="15"/>
    </row>
    <row r="54" spans="1:8" ht="33.6" x14ac:dyDescent="0.3">
      <c r="A54" s="34">
        <v>48</v>
      </c>
      <c r="B54" s="39" t="s">
        <v>56</v>
      </c>
      <c r="C54" s="42" t="s">
        <v>30</v>
      </c>
      <c r="D54" s="42"/>
      <c r="E54" s="42"/>
      <c r="F54" s="42"/>
      <c r="G54" s="15"/>
      <c r="H54" s="15"/>
    </row>
    <row r="55" spans="1:8" ht="100.8" x14ac:dyDescent="0.3">
      <c r="A55" s="34">
        <v>49</v>
      </c>
      <c r="B55" s="39" t="s">
        <v>57</v>
      </c>
      <c r="C55" s="42" t="s">
        <v>30</v>
      </c>
      <c r="D55" s="42"/>
      <c r="E55" s="42"/>
      <c r="F55" s="42"/>
      <c r="G55" s="15"/>
      <c r="H55" s="15"/>
    </row>
    <row r="56" spans="1:8" x14ac:dyDescent="0.3">
      <c r="A56" s="34">
        <v>50</v>
      </c>
      <c r="B56" s="39" t="s">
        <v>24</v>
      </c>
      <c r="C56" s="42" t="s">
        <v>30</v>
      </c>
      <c r="D56" s="35">
        <f>SUM(D46:D50)</f>
        <v>4755.34</v>
      </c>
      <c r="E56" s="35">
        <f>SUM(E46:E50)</f>
        <v>343.17766</v>
      </c>
      <c r="F56" s="35">
        <f>SUM(F46:F50)</f>
        <v>1372.71064</v>
      </c>
      <c r="G56" s="18"/>
      <c r="H56" s="18"/>
    </row>
    <row r="57" spans="1:8" s="21" customFormat="1" x14ac:dyDescent="0.3">
      <c r="A57" s="34">
        <v>51</v>
      </c>
      <c r="B57" s="39" t="s">
        <v>61</v>
      </c>
      <c r="C57" s="42" t="s">
        <v>64</v>
      </c>
      <c r="D57" s="42">
        <v>57986.400000000001</v>
      </c>
      <c r="E57" s="42">
        <v>14578.57</v>
      </c>
      <c r="F57" s="42">
        <v>60700</v>
      </c>
      <c r="G57" s="19"/>
      <c r="H57" s="19"/>
    </row>
    <row r="58" spans="1:8" s="12" customFormat="1" x14ac:dyDescent="0.3">
      <c r="A58" s="34">
        <v>52</v>
      </c>
      <c r="B58" s="40" t="s">
        <v>90</v>
      </c>
      <c r="C58" s="34" t="s">
        <v>80</v>
      </c>
      <c r="D58" s="38">
        <f>D56/D57*1000</f>
        <v>82.007850116579064</v>
      </c>
      <c r="E58" s="38">
        <f>E56/E57*1000</f>
        <v>23.53987119449987</v>
      </c>
      <c r="F58" s="38">
        <f>F56/F57*1000</f>
        <v>22.614672817133442</v>
      </c>
      <c r="G58" s="22"/>
      <c r="H58" s="22"/>
    </row>
    <row r="60" spans="1:8" ht="74.400000000000006" customHeight="1" x14ac:dyDescent="0.4">
      <c r="B60" s="60" t="s">
        <v>63</v>
      </c>
      <c r="C60" s="60"/>
      <c r="D60" s="60"/>
    </row>
    <row r="66" ht="30.6" customHeight="1" x14ac:dyDescent="0.3"/>
    <row r="67" ht="27" customHeight="1" x14ac:dyDescent="0.3"/>
    <row r="68" ht="13.95" customHeight="1" x14ac:dyDescent="0.3"/>
    <row r="69" ht="22.2" customHeight="1" x14ac:dyDescent="0.3"/>
    <row r="70" ht="30.6" customHeight="1" x14ac:dyDescent="0.3"/>
    <row r="71" ht="25.95" customHeight="1" x14ac:dyDescent="0.3"/>
    <row r="72" ht="46.5" customHeight="1" x14ac:dyDescent="0.3"/>
    <row r="73" ht="33" customHeight="1" x14ac:dyDescent="0.3"/>
    <row r="74" ht="28.5" customHeight="1" x14ac:dyDescent="0.3"/>
    <row r="75" ht="30" customHeight="1" x14ac:dyDescent="0.3"/>
    <row r="76" ht="20.25" customHeight="1" x14ac:dyDescent="0.3"/>
    <row r="77" ht="7.5" hidden="1" customHeight="1" x14ac:dyDescent="0.3"/>
    <row r="78" ht="25.5" customHeight="1" x14ac:dyDescent="0.3"/>
    <row r="79" s="7" customFormat="1" ht="15" customHeight="1" x14ac:dyDescent="0.3"/>
    <row r="80" s="7" customFormat="1" ht="18" customHeight="1" x14ac:dyDescent="0.3"/>
    <row r="81" s="7" customFormat="1" ht="18" customHeight="1" x14ac:dyDescent="0.3"/>
    <row r="82" s="7" customFormat="1" ht="14.4" customHeight="1" x14ac:dyDescent="0.3"/>
    <row r="83" s="7" customFormat="1" ht="9" customHeight="1" x14ac:dyDescent="0.3"/>
    <row r="84" s="7" customFormat="1" ht="25.5" customHeight="1" x14ac:dyDescent="0.3"/>
    <row r="85" ht="12.75" customHeight="1" x14ac:dyDescent="0.3"/>
  </sheetData>
  <mergeCells count="6">
    <mergeCell ref="A1:H1"/>
    <mergeCell ref="B60:D60"/>
    <mergeCell ref="A4:A5"/>
    <mergeCell ref="B4:B5"/>
    <mergeCell ref="C4:C5"/>
    <mergeCell ref="D4:H4"/>
  </mergeCells>
  <pageMargins left="0.78740157480314965" right="0" top="0.39370078740157483" bottom="0.39370078740157483" header="0.51181102362204722" footer="0.51181102362204722"/>
  <pageSetup paperSize="9" scale="4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тэ</vt:lpstr>
      <vt:lpstr>ФАКТтеплоноситель</vt:lpstr>
      <vt:lpstr>тэ!Область_печати</vt:lpstr>
      <vt:lpstr>ФАКТтеплоноситель!Область_печати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123</cp:lastModifiedBy>
  <cp:lastPrinted>2023-04-27T13:55:12Z</cp:lastPrinted>
  <dcterms:created xsi:type="dcterms:W3CDTF">1996-10-08T23:32:33Z</dcterms:created>
  <dcterms:modified xsi:type="dcterms:W3CDTF">2023-04-27T13:55:18Z</dcterms:modified>
</cp:coreProperties>
</file>